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" windowHeight="14750" activeTab="0"/>
  </bookViews>
  <sheets>
    <sheet name="Calcul du Gamma" sheetId="1" r:id="rId1"/>
    <sheet name="Rendement quantique" sheetId="2" r:id="rId2"/>
  </sheets>
  <definedNames/>
  <calcPr fullCalcOnLoad="1"/>
</workbook>
</file>

<file path=xl/sharedStrings.xml><?xml version="1.0" encoding="utf-8"?>
<sst xmlns="http://schemas.openxmlformats.org/spreadsheetml/2006/main" count="91" uniqueCount="58">
  <si>
    <t>c:\MONOCHRO\SPECTRES\INSBB96_.spe</t>
  </si>
  <si>
    <t>nbre de points    :17</t>
  </si>
  <si>
    <t>Largeur fentes    :1000.000</t>
  </si>
  <si>
    <t>Tamb</t>
  </si>
  <si>
    <t>Tcn</t>
  </si>
  <si>
    <t>Filtre 0          :1.500</t>
  </si>
  <si>
    <t>T(K)</t>
  </si>
  <si>
    <t>Filtre 1          :2.500</t>
  </si>
  <si>
    <t>hc/kT</t>
  </si>
  <si>
    <t>Filtre 2          :4.000</t>
  </si>
  <si>
    <t>Filtre 3          :7.500</t>
  </si>
  <si>
    <t>2hc2</t>
  </si>
  <si>
    <t>D‚but de scan     :2.000</t>
  </si>
  <si>
    <t>Fin de scan       :6.000</t>
  </si>
  <si>
    <t>Entre deux points :0.250</t>
  </si>
  <si>
    <t>Lambda</t>
  </si>
  <si>
    <t>Insb</t>
  </si>
  <si>
    <t>Le(293K)</t>
  </si>
  <si>
    <t>Le(500K)</t>
  </si>
  <si>
    <t>(intégrale)</t>
  </si>
  <si>
    <t>Lph(293)</t>
  </si>
  <si>
    <t>(integrale)</t>
  </si>
  <si>
    <t>Etendue géometrique</t>
  </si>
  <si>
    <t>Gamma</t>
  </si>
  <si>
    <t>Variation eff du flux photonique</t>
  </si>
  <si>
    <t>Iphotonique eff.</t>
  </si>
  <si>
    <t xml:space="preserve">Feuille de calcul TP 2A2S </t>
  </si>
  <si>
    <t>Detecteur InSb Hamamatsu</t>
  </si>
  <si>
    <t xml:space="preserve">Données du fichier spectre </t>
  </si>
  <si>
    <t>pyroélectrique</t>
  </si>
  <si>
    <t>Scan référence</t>
  </si>
  <si>
    <t>Scan détecteur</t>
  </si>
  <si>
    <t>Sensibilité</t>
  </si>
  <si>
    <t xml:space="preserve">spectrale </t>
  </si>
  <si>
    <t>relative</t>
  </si>
  <si>
    <r>
      <t>S(</t>
    </r>
    <r>
      <rPr>
        <b/>
        <sz val="10"/>
        <rFont val="Symbol"/>
        <family val="1"/>
      </rPr>
      <t>l</t>
    </r>
    <r>
      <rPr>
        <b/>
        <sz val="10"/>
        <rFont val="MS Sans Serif"/>
        <family val="2"/>
      </rPr>
      <t>)</t>
    </r>
  </si>
  <si>
    <t>Longueur</t>
  </si>
  <si>
    <t xml:space="preserve">d'onde </t>
  </si>
  <si>
    <t>(microns)</t>
  </si>
  <si>
    <r>
      <t>S(</t>
    </r>
    <r>
      <rPr>
        <b/>
        <sz val="10"/>
        <rFont val="Symbol"/>
        <family val="1"/>
      </rPr>
      <t>l</t>
    </r>
    <r>
      <rPr>
        <b/>
        <sz val="10"/>
        <rFont val="MS Sans Serif"/>
        <family val="2"/>
      </rPr>
      <t>)(Le(500K)-Le(293K))</t>
    </r>
  </si>
  <si>
    <t xml:space="preserve">Intégrale </t>
  </si>
  <si>
    <t>Méthode</t>
  </si>
  <si>
    <t>des trapèzes</t>
  </si>
  <si>
    <t>Résultat de l'intégrale :</t>
  </si>
  <si>
    <t>W</t>
  </si>
  <si>
    <t>Luminance Corps noir</t>
  </si>
  <si>
    <r>
      <t>S(</t>
    </r>
    <r>
      <rPr>
        <b/>
        <sz val="10"/>
        <rFont val="Symbol"/>
        <family val="1"/>
      </rPr>
      <t>l</t>
    </r>
    <r>
      <rPr>
        <b/>
        <sz val="10"/>
        <rFont val="MS Sans Serif"/>
        <family val="2"/>
      </rPr>
      <t>)*</t>
    </r>
    <r>
      <rPr>
        <b/>
        <sz val="10"/>
        <rFont val="Symbol"/>
        <family val="1"/>
      </rPr>
      <t>l</t>
    </r>
  </si>
  <si>
    <t xml:space="preserve">Rendement </t>
  </si>
  <si>
    <t>quantique</t>
  </si>
  <si>
    <t>relatif</t>
  </si>
  <si>
    <r>
      <t>Sph(</t>
    </r>
    <r>
      <rPr>
        <b/>
        <sz val="10"/>
        <rFont val="Symbol"/>
        <family val="1"/>
      </rPr>
      <t>l</t>
    </r>
    <r>
      <rPr>
        <b/>
        <sz val="10"/>
        <rFont val="MS Sans Serif"/>
        <family val="2"/>
      </rPr>
      <t>)</t>
    </r>
  </si>
  <si>
    <t>Lph(500K)</t>
  </si>
  <si>
    <r>
      <t>max(S(</t>
    </r>
    <r>
      <rPr>
        <b/>
        <sz val="10"/>
        <rFont val="Symbol"/>
        <family val="1"/>
      </rPr>
      <t>l</t>
    </r>
    <r>
      <rPr>
        <b/>
        <sz val="10"/>
        <rFont val="MS Sans Serif"/>
        <family val="2"/>
      </rPr>
      <t>)*</t>
    </r>
    <r>
      <rPr>
        <b/>
        <sz val="10"/>
        <rFont val="Symbol"/>
        <family val="1"/>
      </rPr>
      <t>l)=</t>
    </r>
  </si>
  <si>
    <t>max</t>
  </si>
  <si>
    <r>
      <t xml:space="preserve">* </t>
    </r>
    <r>
      <rPr>
        <sz val="10"/>
        <rFont val="Symbol"/>
        <family val="1"/>
      </rPr>
      <t xml:space="preserve">t </t>
    </r>
    <r>
      <rPr>
        <sz val="10"/>
        <rFont val="MS Sans Serif"/>
        <family val="0"/>
      </rPr>
      <t>fenetre</t>
    </r>
  </si>
  <si>
    <t>h</t>
  </si>
  <si>
    <t xml:space="preserve">Rendement quantique </t>
  </si>
  <si>
    <t>Tableau à finir avec vos valeurs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</si>
</sst>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Vrai&quot;;&quot;Vrai&quot;;&quot;Faux&quot;"/>
    <numFmt numFmtId="177" formatCode="&quot;Actif&quot;;&quot;Actif&quot;;&quot;Inactif&quot;"/>
    <numFmt numFmtId="178" formatCode="0.0"/>
    <numFmt numFmtId="179" formatCode="0.000000"/>
    <numFmt numFmtId="180" formatCode="0.00000"/>
    <numFmt numFmtId="181" formatCode="0.0000"/>
    <numFmt numFmtId="182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sz val="12"/>
      <name val="MS Sans Serif"/>
      <family val="2"/>
    </font>
    <font>
      <b/>
      <sz val="10"/>
      <name val="Symbol"/>
      <family val="1"/>
    </font>
    <font>
      <sz val="8"/>
      <name val="MS Sans Serif"/>
      <family val="2"/>
    </font>
    <font>
      <sz val="10"/>
      <name val="Symbol"/>
      <family val="1"/>
    </font>
    <font>
      <b/>
      <i/>
      <sz val="10"/>
      <name val="Symbol"/>
      <family val="1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57"/>
      <name val="MS Sans Serif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1" fontId="0" fillId="0" borderId="16" xfId="0" applyNumberFormat="1" applyBorder="1" applyAlignment="1">
      <alignment/>
    </xf>
    <xf numFmtId="1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1" fontId="0" fillId="0" borderId="19" xfId="0" applyNumberFormat="1" applyBorder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11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" fillId="0" borderId="27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2" fontId="0" fillId="0" borderId="28" xfId="0" applyNumberFormat="1" applyBorder="1" applyAlignment="1">
      <alignment/>
    </xf>
    <xf numFmtId="2" fontId="1" fillId="0" borderId="3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6" xfId="0" applyFont="1" applyBorder="1" applyAlignment="1">
      <alignment/>
    </xf>
    <xf numFmtId="11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/>
    </xf>
    <xf numFmtId="11" fontId="0" fillId="0" borderId="0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27" xfId="0" applyNumberForma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178" fontId="0" fillId="0" borderId="25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1" fontId="0" fillId="0" borderId="25" xfId="0" applyNumberFormat="1" applyBorder="1" applyAlignment="1">
      <alignment/>
    </xf>
    <xf numFmtId="11" fontId="0" fillId="0" borderId="26" xfId="0" applyNumberFormat="1" applyBorder="1" applyAlignment="1">
      <alignment/>
    </xf>
    <xf numFmtId="11" fontId="1" fillId="0" borderId="0" xfId="0" applyNumberFormat="1" applyFont="1" applyAlignment="1">
      <alignment/>
    </xf>
    <xf numFmtId="11" fontId="11" fillId="0" borderId="0" xfId="0" applyNumberFormat="1" applyFont="1" applyAlignment="1">
      <alignment/>
    </xf>
    <xf numFmtId="11" fontId="12" fillId="0" borderId="0" xfId="0" applyNumberFormat="1" applyFont="1" applyAlignment="1">
      <alignment/>
    </xf>
    <xf numFmtId="11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1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1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Sensibilité spectrale relative </a:t>
            </a:r>
          </a:p>
        </c:rich>
      </c:tx>
      <c:layout>
        <c:manualLayout>
          <c:xMode val="factor"/>
          <c:yMode val="factor"/>
          <c:x val="0.083"/>
          <c:y val="0.0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2925"/>
          <c:w val="0.9575"/>
          <c:h val="0.64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 du Gamma'!$A$24:$A$40</c:f>
              <c:numCache/>
            </c:numRef>
          </c:xVal>
          <c:yVal>
            <c:numRef>
              <c:f>'Calcul du Gamma'!$D$24:$D$40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'Calcul du Gamma'!$A$24:$A$40</c:f>
              <c:numCache/>
            </c:numRef>
          </c:xVal>
          <c:yVal>
            <c:numRef>
              <c:f>'Calcul du Gamma'!#REF!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789769"/>
        <c:axId val="44672466"/>
      </c:scatterChart>
      <c:valAx>
        <c:axId val="3478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Longueur d'onde (microns)</a:t>
                </a:r>
              </a:p>
            </c:rich>
          </c:tx>
          <c:layout>
            <c:manualLayout>
              <c:xMode val="factor"/>
              <c:yMode val="factor"/>
              <c:x val="-0.01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72466"/>
        <c:crosses val="autoZero"/>
        <c:crossBetween val="midCat"/>
        <c:dispUnits/>
      </c:valAx>
      <c:valAx>
        <c:axId val="44672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8976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w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wmf" /><Relationship Id="rId7" Type="http://schemas.openxmlformats.org/officeDocument/2006/relationships/image" Target="../media/image6.emf" /><Relationship Id="rId8" Type="http://schemas.openxmlformats.org/officeDocument/2006/relationships/image" Target="../media/image12.emf" /><Relationship Id="rId9" Type="http://schemas.openxmlformats.org/officeDocument/2006/relationships/image" Target="../media/image7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emf" /><Relationship Id="rId4" Type="http://schemas.openxmlformats.org/officeDocument/2006/relationships/image" Target="../media/image11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40</xdr:row>
      <xdr:rowOff>104775</xdr:rowOff>
    </xdr:from>
    <xdr:to>
      <xdr:col>5</xdr:col>
      <xdr:colOff>400050</xdr:colOff>
      <xdr:row>56</xdr:row>
      <xdr:rowOff>9525</xdr:rowOff>
    </xdr:to>
    <xdr:graphicFrame>
      <xdr:nvGraphicFramePr>
        <xdr:cNvPr id="1" name="Graphique 1"/>
        <xdr:cNvGraphicFramePr/>
      </xdr:nvGraphicFramePr>
      <xdr:xfrm>
        <a:off x="76200" y="6162675"/>
        <a:ext cx="49244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47</xdr:row>
      <xdr:rowOff>9525</xdr:rowOff>
    </xdr:from>
    <xdr:to>
      <xdr:col>6</xdr:col>
      <xdr:colOff>1581150</xdr:colOff>
      <xdr:row>50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7086600"/>
          <a:ext cx="1571625" cy="56197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3</xdr:col>
      <xdr:colOff>762000</xdr:colOff>
      <xdr:row>13</xdr:row>
      <xdr:rowOff>104775</xdr:rowOff>
    </xdr:from>
    <xdr:to>
      <xdr:col>6</xdr:col>
      <xdr:colOff>9525</xdr:colOff>
      <xdr:row>18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2181225"/>
          <a:ext cx="2105025" cy="647700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5</xdr:col>
      <xdr:colOff>19050</xdr:colOff>
      <xdr:row>19</xdr:row>
      <xdr:rowOff>28575</xdr:rowOff>
    </xdr:from>
    <xdr:to>
      <xdr:col>5</xdr:col>
      <xdr:colOff>847725</xdr:colOff>
      <xdr:row>21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3000375"/>
          <a:ext cx="828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76200</xdr:colOff>
      <xdr:row>19</xdr:row>
      <xdr:rowOff>28575</xdr:rowOff>
    </xdr:from>
    <xdr:to>
      <xdr:col>4</xdr:col>
      <xdr:colOff>933450</xdr:colOff>
      <xdr:row>21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3000375"/>
          <a:ext cx="8572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</xdr:colOff>
      <xdr:row>18</xdr:row>
      <xdr:rowOff>28575</xdr:rowOff>
    </xdr:from>
    <xdr:to>
      <xdr:col>3</xdr:col>
      <xdr:colOff>0</xdr:colOff>
      <xdr:row>20</xdr:row>
      <xdr:rowOff>133350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2857500"/>
          <a:ext cx="2009775" cy="39052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6</xdr:col>
      <xdr:colOff>9525</xdr:colOff>
      <xdr:row>18</xdr:row>
      <xdr:rowOff>76200</xdr:rowOff>
    </xdr:from>
    <xdr:to>
      <xdr:col>7</xdr:col>
      <xdr:colOff>0</xdr:colOff>
      <xdr:row>22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2905125"/>
          <a:ext cx="15811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</xdr:col>
      <xdr:colOff>19050</xdr:colOff>
      <xdr:row>42</xdr:row>
      <xdr:rowOff>28575</xdr:rowOff>
    </xdr:from>
    <xdr:to>
      <xdr:col>7</xdr:col>
      <xdr:colOff>904875</xdr:colOff>
      <xdr:row>45</xdr:row>
      <xdr:rowOff>114300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91175" y="6372225"/>
          <a:ext cx="2476500" cy="514350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6</xdr:col>
      <xdr:colOff>0</xdr:colOff>
      <xdr:row>52</xdr:row>
      <xdr:rowOff>85725</xdr:rowOff>
    </xdr:from>
    <xdr:to>
      <xdr:col>7</xdr:col>
      <xdr:colOff>847725</xdr:colOff>
      <xdr:row>58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72125" y="8029575"/>
          <a:ext cx="2438400" cy="88582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16</xdr:row>
      <xdr:rowOff>95250</xdr:rowOff>
    </xdr:from>
    <xdr:to>
      <xdr:col>6</xdr:col>
      <xdr:colOff>19050</xdr:colOff>
      <xdr:row>18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2628900"/>
          <a:ext cx="809625" cy="33337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5</xdr:col>
      <xdr:colOff>581025</xdr:colOff>
      <xdr:row>12</xdr:row>
      <xdr:rowOff>28575</xdr:rowOff>
    </xdr:from>
    <xdr:to>
      <xdr:col>7</xdr:col>
      <xdr:colOff>285750</xdr:colOff>
      <xdr:row>16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962150"/>
          <a:ext cx="1457325" cy="63817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6</xdr:col>
      <xdr:colOff>47625</xdr:colOff>
      <xdr:row>19</xdr:row>
      <xdr:rowOff>28575</xdr:rowOff>
    </xdr:from>
    <xdr:to>
      <xdr:col>6</xdr:col>
      <xdr:colOff>914400</xdr:colOff>
      <xdr:row>22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3028950"/>
          <a:ext cx="866775" cy="44767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7</xdr:col>
      <xdr:colOff>28575</xdr:colOff>
      <xdr:row>19</xdr:row>
      <xdr:rowOff>28575</xdr:rowOff>
    </xdr:from>
    <xdr:to>
      <xdr:col>7</xdr:col>
      <xdr:colOff>952500</xdr:colOff>
      <xdr:row>22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3028950"/>
          <a:ext cx="923925" cy="44767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8</xdr:col>
      <xdr:colOff>9525</xdr:colOff>
      <xdr:row>18</xdr:row>
      <xdr:rowOff>104775</xdr:rowOff>
    </xdr:from>
    <xdr:to>
      <xdr:col>10</xdr:col>
      <xdr:colOff>466725</xdr:colOff>
      <xdr:row>22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2962275"/>
          <a:ext cx="2038350" cy="523875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42</xdr:row>
      <xdr:rowOff>9525</xdr:rowOff>
    </xdr:from>
    <xdr:to>
      <xdr:col>6</xdr:col>
      <xdr:colOff>0</xdr:colOff>
      <xdr:row>46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" y="6448425"/>
          <a:ext cx="4057650" cy="590550"/>
        </a:xfrm>
        <a:prstGeom prst="rect">
          <a:avLst/>
        </a:prstGeom>
        <a:solidFill>
          <a:srgbClr val="E3E3E3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7">
      <selection activeCell="J29" sqref="J29"/>
    </sheetView>
  </sheetViews>
  <sheetFormatPr defaultColWidth="11.421875" defaultRowHeight="12.75"/>
  <cols>
    <col min="1" max="1" width="10.140625" style="0" customWidth="1"/>
    <col min="2" max="2" width="16.28125" style="1" customWidth="1"/>
    <col min="3" max="3" width="14.28125" style="1" customWidth="1"/>
    <col min="4" max="4" width="11.7109375" style="1" customWidth="1"/>
    <col min="5" max="5" width="16.57421875" style="0" customWidth="1"/>
    <col min="6" max="6" width="14.57421875" style="0" customWidth="1"/>
    <col min="7" max="7" width="23.8515625" style="0" customWidth="1"/>
    <col min="8" max="8" width="14.00390625" style="0" customWidth="1"/>
    <col min="9" max="9" width="1.28515625" style="0" customWidth="1"/>
    <col min="10" max="10" width="10.140625" style="0" customWidth="1"/>
    <col min="11" max="11" width="10.421875" style="0" customWidth="1"/>
    <col min="13" max="13" width="10.8515625" style="0" bestFit="1" customWidth="1"/>
    <col min="14" max="14" width="11.00390625" style="0" bestFit="1" customWidth="1"/>
    <col min="15" max="15" width="15.8515625" style="0" bestFit="1" customWidth="1"/>
  </cols>
  <sheetData>
    <row r="1" spans="1:4" ht="17.25">
      <c r="A1" s="15" t="s">
        <v>26</v>
      </c>
      <c r="B1" s="16"/>
      <c r="C1" s="16"/>
      <c r="D1" s="16"/>
    </row>
    <row r="2" spans="1:4" ht="11.25">
      <c r="A2" s="14" t="s">
        <v>27</v>
      </c>
      <c r="D2" s="18" t="s">
        <v>57</v>
      </c>
    </row>
    <row r="3" ht="11.25">
      <c r="A3" s="14"/>
    </row>
    <row r="4" ht="11.25">
      <c r="A4" s="14"/>
    </row>
    <row r="5" ht="17.25">
      <c r="A5" s="17" t="s">
        <v>28</v>
      </c>
    </row>
    <row r="6" ht="11.25">
      <c r="A6" t="s">
        <v>0</v>
      </c>
    </row>
    <row r="7" ht="12" thickBot="1">
      <c r="A7" t="s">
        <v>1</v>
      </c>
    </row>
    <row r="8" spans="1:12" ht="12" thickBot="1">
      <c r="A8" t="s">
        <v>2</v>
      </c>
      <c r="J8" s="73"/>
      <c r="K8" s="70" t="s">
        <v>3</v>
      </c>
      <c r="L8" s="69" t="s">
        <v>4</v>
      </c>
    </row>
    <row r="9" spans="1:12" ht="11.25">
      <c r="A9" t="s">
        <v>5</v>
      </c>
      <c r="J9" s="74" t="s">
        <v>6</v>
      </c>
      <c r="K9" s="71">
        <v>293</v>
      </c>
      <c r="L9" s="68">
        <v>500</v>
      </c>
    </row>
    <row r="10" spans="1:12" ht="12" thickBot="1">
      <c r="A10" t="s">
        <v>7</v>
      </c>
      <c r="J10" s="75" t="s">
        <v>8</v>
      </c>
      <c r="K10" s="72">
        <f>6.63E-34*300000000/(1.38E-23*K9)</f>
        <v>4.919127466983231E-05</v>
      </c>
      <c r="L10" s="67">
        <f>6.63E-34*300000000/(1.38E-23*L9)</f>
        <v>2.8826086956521737E-05</v>
      </c>
    </row>
    <row r="11" ht="12" thickBot="1">
      <c r="A11" t="s">
        <v>9</v>
      </c>
    </row>
    <row r="12" spans="1:11" ht="12.75" thickBot="1" thickTop="1">
      <c r="A12" t="s">
        <v>10</v>
      </c>
      <c r="J12" s="11" t="s">
        <v>11</v>
      </c>
      <c r="K12" s="12">
        <f>2*6.63E-34*300000000^2</f>
        <v>1.1934E-16</v>
      </c>
    </row>
    <row r="13" ht="12" thickTop="1">
      <c r="A13" t="s">
        <v>12</v>
      </c>
    </row>
    <row r="14" ht="11.25">
      <c r="A14" t="s">
        <v>13</v>
      </c>
    </row>
    <row r="15" ht="11.25">
      <c r="A15" t="s">
        <v>14</v>
      </c>
    </row>
    <row r="16" ht="11.25">
      <c r="D16" s="20"/>
    </row>
    <row r="19" spans="1:8" ht="11.25">
      <c r="A19" s="34"/>
      <c r="B19" s="30"/>
      <c r="C19" s="30"/>
      <c r="D19" s="37"/>
      <c r="E19" s="27"/>
      <c r="F19" s="42"/>
      <c r="G19" s="27"/>
      <c r="H19" s="27"/>
    </row>
    <row r="20" spans="1:8" ht="11.25">
      <c r="A20" s="35" t="s">
        <v>36</v>
      </c>
      <c r="B20" s="31"/>
      <c r="C20" s="31"/>
      <c r="D20" s="39" t="s">
        <v>32</v>
      </c>
      <c r="E20" s="28"/>
      <c r="F20" s="43"/>
      <c r="G20" s="28"/>
      <c r="H20" s="40" t="s">
        <v>40</v>
      </c>
    </row>
    <row r="21" spans="1:8" ht="11.25">
      <c r="A21" s="35" t="s">
        <v>37</v>
      </c>
      <c r="B21" s="31"/>
      <c r="C21" s="31"/>
      <c r="D21" s="39" t="s">
        <v>33</v>
      </c>
      <c r="E21" s="28"/>
      <c r="F21" s="43"/>
      <c r="G21" s="28"/>
      <c r="H21" s="40" t="s">
        <v>41</v>
      </c>
    </row>
    <row r="22" spans="1:8" ht="11.25">
      <c r="A22" s="35" t="s">
        <v>38</v>
      </c>
      <c r="B22" s="31" t="s">
        <v>30</v>
      </c>
      <c r="C22" s="31" t="s">
        <v>31</v>
      </c>
      <c r="D22" s="39" t="s">
        <v>34</v>
      </c>
      <c r="E22" s="28"/>
      <c r="F22" s="43"/>
      <c r="G22" s="28"/>
      <c r="H22" s="40" t="s">
        <v>42</v>
      </c>
    </row>
    <row r="23" spans="1:15" ht="18" customHeight="1">
      <c r="A23" s="36" t="s">
        <v>15</v>
      </c>
      <c r="B23" s="32" t="s">
        <v>29</v>
      </c>
      <c r="C23" s="32" t="s">
        <v>16</v>
      </c>
      <c r="D23" s="38" t="s">
        <v>35</v>
      </c>
      <c r="E23" s="44" t="s">
        <v>17</v>
      </c>
      <c r="F23" s="45" t="s">
        <v>18</v>
      </c>
      <c r="G23" s="32" t="s">
        <v>39</v>
      </c>
      <c r="H23" s="29" t="s">
        <v>19</v>
      </c>
      <c r="M23" s="77"/>
      <c r="N23" s="77"/>
      <c r="O23" s="77"/>
    </row>
    <row r="24" spans="1:15" ht="11.25">
      <c r="A24">
        <v>2</v>
      </c>
      <c r="B24" s="1">
        <v>0.357</v>
      </c>
      <c r="C24" s="19">
        <v>16.47</v>
      </c>
      <c r="D24" s="1">
        <v>0.385</v>
      </c>
      <c r="E24" s="46">
        <f aca="true" t="shared" si="0" ref="E24:E40">($K$12/(A24*0.000001)^5)/(EXP($K$10/(A24*0.000001))-1)</f>
        <v>77.60442434564872</v>
      </c>
      <c r="F24" s="13">
        <f aca="true" t="shared" si="1" ref="F24:F40">($K$12/(A24*0.000001)^5)/(EXP($L$10/(A24*0.000001))-1)</f>
        <v>2051781.1901965062</v>
      </c>
      <c r="G24" s="13">
        <f>(F24-E24)*D24</f>
        <v>789905.8805222819</v>
      </c>
      <c r="H24" s="13"/>
      <c r="M24" s="78"/>
      <c r="N24" s="78"/>
      <c r="O24" s="79"/>
    </row>
    <row r="25" spans="1:15" ht="11.25">
      <c r="A25">
        <v>2.25</v>
      </c>
      <c r="B25" s="1">
        <v>0.399</v>
      </c>
      <c r="C25" s="19">
        <v>19.15</v>
      </c>
      <c r="D25" s="1">
        <v>0.42</v>
      </c>
      <c r="E25" s="13">
        <f t="shared" si="0"/>
        <v>662.1935303375866</v>
      </c>
      <c r="F25" s="13">
        <f t="shared" si="1"/>
        <v>5647678.439366273</v>
      </c>
      <c r="G25" s="13">
        <f aca="true" t="shared" si="2" ref="G25:G40">(F25-E25)*D25</f>
        <v>2371746.8232510923</v>
      </c>
      <c r="H25" s="13">
        <f>0.5*(G24+G25)*0.00000025</f>
        <v>0.39520658797167174</v>
      </c>
      <c r="M25" s="78"/>
      <c r="N25" s="78"/>
      <c r="O25" s="79"/>
    </row>
    <row r="26" spans="1:15" ht="11.25">
      <c r="A26">
        <v>2.5</v>
      </c>
      <c r="B26" s="1">
        <v>0.196</v>
      </c>
      <c r="C26" s="19">
        <v>12.4</v>
      </c>
      <c r="D26" s="1">
        <v>0.48</v>
      </c>
      <c r="E26" s="13">
        <f t="shared" si="0"/>
        <v>3480.858206983659</v>
      </c>
      <c r="F26" s="13">
        <f t="shared" si="1"/>
        <v>12008425.213530092</v>
      </c>
      <c r="G26" s="13">
        <f t="shared" si="2"/>
        <v>5762373.290555092</v>
      </c>
      <c r="H26" s="13">
        <f aca="true" t="shared" si="3" ref="H26:H41">0.5*(G25+G26)*0.00000025</f>
        <v>1.016765014225773</v>
      </c>
      <c r="M26" s="78"/>
      <c r="N26" s="78"/>
      <c r="O26" s="79"/>
    </row>
    <row r="27" spans="1:15" ht="11.25">
      <c r="A27">
        <v>2.75</v>
      </c>
      <c r="B27" s="1">
        <v>0.16</v>
      </c>
      <c r="C27" s="19">
        <v>10.025</v>
      </c>
      <c r="D27" s="1">
        <v>0.524</v>
      </c>
      <c r="E27" s="13">
        <f t="shared" si="0"/>
        <v>12929.371893030278</v>
      </c>
      <c r="F27" s="13">
        <f t="shared" si="1"/>
        <v>21269989.890820723</v>
      </c>
      <c r="G27" s="13">
        <f t="shared" si="2"/>
        <v>11138699.711918112</v>
      </c>
      <c r="H27" s="13">
        <f t="shared" si="3"/>
        <v>2.1126341253091505</v>
      </c>
      <c r="M27" s="78"/>
      <c r="N27" s="78"/>
      <c r="O27" s="79"/>
    </row>
    <row r="28" spans="1:15" ht="11.25">
      <c r="A28">
        <v>3</v>
      </c>
      <c r="B28" s="1">
        <v>0.934</v>
      </c>
      <c r="C28" s="19">
        <v>63.87</v>
      </c>
      <c r="D28" s="1">
        <v>0.572</v>
      </c>
      <c r="E28" s="13">
        <f t="shared" si="0"/>
        <v>37154.67018150384</v>
      </c>
      <c r="F28" s="13">
        <f t="shared" si="1"/>
        <v>32976565.37816807</v>
      </c>
      <c r="G28" s="13">
        <f t="shared" si="2"/>
        <v>18841342.924968313</v>
      </c>
      <c r="H28" s="13">
        <f t="shared" si="3"/>
        <v>3.747505329610803</v>
      </c>
      <c r="M28" s="78"/>
      <c r="N28" s="78"/>
      <c r="O28" s="79"/>
    </row>
    <row r="29" spans="1:15" ht="11.25">
      <c r="A29">
        <v>3.25</v>
      </c>
      <c r="B29" s="1">
        <v>1.908</v>
      </c>
      <c r="C29" s="19">
        <v>142.96</v>
      </c>
      <c r="D29" s="1">
        <v>0.627</v>
      </c>
      <c r="E29" s="13">
        <f t="shared" si="0"/>
        <v>87899.21402090596</v>
      </c>
      <c r="F29" s="13">
        <f t="shared" si="1"/>
        <v>46283592.95884793</v>
      </c>
      <c r="G29" s="13">
        <f t="shared" si="2"/>
        <v>28964699.978006545</v>
      </c>
      <c r="H29" s="13">
        <f t="shared" si="3"/>
        <v>5.975755362871857</v>
      </c>
      <c r="M29" s="78"/>
      <c r="N29" s="78"/>
      <c r="O29" s="79"/>
    </row>
    <row r="30" spans="1:15" ht="11.25">
      <c r="A30">
        <v>3.5</v>
      </c>
      <c r="B30" s="1">
        <v>2.76</v>
      </c>
      <c r="C30" s="19">
        <v>219.95</v>
      </c>
      <c r="D30" s="1">
        <v>0.667</v>
      </c>
      <c r="E30" s="13">
        <f t="shared" si="0"/>
        <v>178891.31420223086</v>
      </c>
      <c r="F30" s="13">
        <f t="shared" si="1"/>
        <v>60214452.80276903</v>
      </c>
      <c r="G30" s="13">
        <f t="shared" si="2"/>
        <v>40043719.51287405</v>
      </c>
      <c r="H30" s="13">
        <f t="shared" si="3"/>
        <v>8.626052436360073</v>
      </c>
      <c r="M30" s="78"/>
      <c r="N30" s="78"/>
      <c r="O30" s="79"/>
    </row>
    <row r="31" spans="1:15" ht="11.25">
      <c r="A31">
        <v>3.75</v>
      </c>
      <c r="B31" s="1">
        <v>3.63</v>
      </c>
      <c r="C31" s="19">
        <v>309.5</v>
      </c>
      <c r="D31" s="1">
        <v>0.713</v>
      </c>
      <c r="E31" s="13">
        <f t="shared" si="0"/>
        <v>323368.31355961174</v>
      </c>
      <c r="F31" s="13">
        <f t="shared" si="1"/>
        <v>73862870.74020316</v>
      </c>
      <c r="G31" s="13">
        <f t="shared" si="2"/>
        <v>52433665.23019685</v>
      </c>
      <c r="H31" s="13">
        <f t="shared" si="3"/>
        <v>11.559673092883862</v>
      </c>
      <c r="I31" s="13"/>
      <c r="M31" s="78"/>
      <c r="N31" s="78"/>
      <c r="O31" s="79"/>
    </row>
    <row r="32" spans="1:15" ht="11.25">
      <c r="A32">
        <v>4</v>
      </c>
      <c r="B32" s="1">
        <v>4.121</v>
      </c>
      <c r="C32" s="19">
        <v>373.5</v>
      </c>
      <c r="D32" s="1">
        <v>0.758</v>
      </c>
      <c r="E32" s="13">
        <f t="shared" si="0"/>
        <v>531634.6406302329</v>
      </c>
      <c r="F32" s="13">
        <f t="shared" si="1"/>
        <v>86507886.49733528</v>
      </c>
      <c r="G32" s="13">
        <f t="shared" si="2"/>
        <v>65169998.90738243</v>
      </c>
      <c r="H32" s="13">
        <f t="shared" si="3"/>
        <v>14.700458017197409</v>
      </c>
      <c r="I32" s="13"/>
      <c r="M32" s="78"/>
      <c r="N32" s="78"/>
      <c r="O32" s="79"/>
    </row>
    <row r="33" spans="1:15" ht="11.25">
      <c r="A33">
        <v>4.25</v>
      </c>
      <c r="B33" s="1">
        <v>1.298</v>
      </c>
      <c r="C33" s="19">
        <v>123.6</v>
      </c>
      <c r="D33" s="1">
        <v>0.796</v>
      </c>
      <c r="E33" s="13">
        <f t="shared" si="0"/>
        <v>809356.3633405806</v>
      </c>
      <c r="F33" s="13">
        <f t="shared" si="1"/>
        <v>97652715.65049425</v>
      </c>
      <c r="G33" s="13">
        <f t="shared" si="2"/>
        <v>77087313.99257432</v>
      </c>
      <c r="H33" s="13">
        <f t="shared" si="3"/>
        <v>17.782164112494595</v>
      </c>
      <c r="I33" s="13"/>
      <c r="M33" s="78"/>
      <c r="N33" s="78"/>
      <c r="O33" s="79"/>
    </row>
    <row r="34" spans="1:15" ht="11.25">
      <c r="A34">
        <v>4.5</v>
      </c>
      <c r="B34" s="1">
        <v>4.048</v>
      </c>
      <c r="C34" s="19">
        <v>417.701</v>
      </c>
      <c r="D34" s="1">
        <v>0.863</v>
      </c>
      <c r="E34" s="13">
        <f t="shared" si="0"/>
        <v>1156876.4445543124</v>
      </c>
      <c r="F34" s="13">
        <f t="shared" si="1"/>
        <v>107013645.42089212</v>
      </c>
      <c r="G34" s="13">
        <f t="shared" si="2"/>
        <v>91354391.62657952</v>
      </c>
      <c r="H34" s="13">
        <f t="shared" si="3"/>
        <v>21.05521320239423</v>
      </c>
      <c r="I34" s="13"/>
      <c r="M34" s="78"/>
      <c r="N34" s="78"/>
      <c r="O34" s="79"/>
    </row>
    <row r="35" spans="1:15" ht="11.25">
      <c r="A35">
        <v>4.75</v>
      </c>
      <c r="B35" s="1">
        <v>3.654</v>
      </c>
      <c r="C35" s="19">
        <v>397.602</v>
      </c>
      <c r="D35" s="1">
        <v>0.91</v>
      </c>
      <c r="E35" s="13">
        <f t="shared" si="0"/>
        <v>1569470.0344067905</v>
      </c>
      <c r="F35" s="13">
        <f t="shared" si="1"/>
        <v>114483547.42166601</v>
      </c>
      <c r="G35" s="13">
        <f t="shared" si="2"/>
        <v>102751810.42240588</v>
      </c>
      <c r="H35" s="13">
        <f t="shared" si="3"/>
        <v>24.263275256123176</v>
      </c>
      <c r="I35" s="13"/>
      <c r="M35" s="78"/>
      <c r="N35" s="78"/>
      <c r="O35" s="79"/>
    </row>
    <row r="36" spans="1:15" ht="11.25">
      <c r="A36">
        <v>5</v>
      </c>
      <c r="B36" s="1">
        <v>3.183</v>
      </c>
      <c r="C36" s="19">
        <v>373.609</v>
      </c>
      <c r="D36" s="1">
        <v>0.982</v>
      </c>
      <c r="E36" s="13">
        <f t="shared" si="0"/>
        <v>2038258.9665858308</v>
      </c>
      <c r="F36" s="13">
        <f t="shared" si="1"/>
        <v>120087399.14875391</v>
      </c>
      <c r="G36" s="13">
        <f t="shared" si="2"/>
        <v>115924255.65888906</v>
      </c>
      <c r="H36" s="13">
        <f t="shared" si="3"/>
        <v>27.33450826016187</v>
      </c>
      <c r="I36" s="13"/>
      <c r="M36" s="78"/>
      <c r="N36" s="78"/>
      <c r="O36" s="79"/>
    </row>
    <row r="37" spans="1:15" ht="11.25">
      <c r="A37">
        <v>5.25</v>
      </c>
      <c r="B37" s="1">
        <v>2.728</v>
      </c>
      <c r="C37" s="19">
        <v>326.15</v>
      </c>
      <c r="D37" s="1">
        <v>1</v>
      </c>
      <c r="E37" s="13">
        <f t="shared" si="0"/>
        <v>2551459.121884631</v>
      </c>
      <c r="F37" s="13">
        <f t="shared" si="1"/>
        <v>123939936.28851353</v>
      </c>
      <c r="G37" s="13">
        <f t="shared" si="2"/>
        <v>121388477.1666289</v>
      </c>
      <c r="H37" s="13">
        <f t="shared" si="3"/>
        <v>29.664091603189743</v>
      </c>
      <c r="I37" s="13"/>
      <c r="M37" s="78"/>
      <c r="N37" s="78"/>
      <c r="O37" s="79"/>
    </row>
    <row r="38" spans="1:15" ht="11.25">
      <c r="A38">
        <v>5.5</v>
      </c>
      <c r="B38" s="1">
        <v>2.174</v>
      </c>
      <c r="C38" s="19">
        <v>30.161</v>
      </c>
      <c r="D38" s="1">
        <v>0.116</v>
      </c>
      <c r="E38" s="13">
        <f t="shared" si="0"/>
        <v>3095684.611089916</v>
      </c>
      <c r="F38" s="13">
        <f t="shared" si="1"/>
        <v>126210153.01485062</v>
      </c>
      <c r="G38" s="13">
        <f t="shared" si="2"/>
        <v>14281278.334836243</v>
      </c>
      <c r="H38" s="13">
        <f t="shared" si="3"/>
        <v>16.958719437683143</v>
      </c>
      <c r="I38" s="13"/>
      <c r="M38" s="78"/>
      <c r="N38" s="78"/>
      <c r="O38" s="79"/>
    </row>
    <row r="39" spans="1:15" ht="11.25">
      <c r="A39">
        <v>5.75</v>
      </c>
      <c r="B39" s="1">
        <v>1.467</v>
      </c>
      <c r="C39" s="19">
        <v>4.582</v>
      </c>
      <c r="D39" s="1">
        <v>0.026</v>
      </c>
      <c r="E39" s="13">
        <f t="shared" si="0"/>
        <v>3657120.7340002777</v>
      </c>
      <c r="F39" s="13">
        <f t="shared" si="1"/>
        <v>127093992.5762282</v>
      </c>
      <c r="G39" s="13">
        <f t="shared" si="2"/>
        <v>3209358.6678979257</v>
      </c>
      <c r="H39" s="13">
        <f t="shared" si="3"/>
        <v>2.186329625341771</v>
      </c>
      <c r="I39" s="13"/>
      <c r="M39" s="78"/>
      <c r="N39" s="78"/>
      <c r="O39" s="79"/>
    </row>
    <row r="40" spans="1:15" ht="11.25">
      <c r="A40">
        <v>6</v>
      </c>
      <c r="B40" s="1">
        <v>1.128</v>
      </c>
      <c r="C40" s="19">
        <v>0.531</v>
      </c>
      <c r="D40" s="1">
        <v>0.004</v>
      </c>
      <c r="E40" s="13">
        <f t="shared" si="0"/>
        <v>4222465.02523868</v>
      </c>
      <c r="F40" s="13">
        <f t="shared" si="1"/>
        <v>126794763.86875163</v>
      </c>
      <c r="G40" s="13">
        <f t="shared" si="2"/>
        <v>490289.1953740518</v>
      </c>
      <c r="H40" s="13">
        <f t="shared" si="3"/>
        <v>0.4624559829089972</v>
      </c>
      <c r="I40" s="13"/>
      <c r="M40" s="78"/>
      <c r="N40" s="78"/>
      <c r="O40" s="79"/>
    </row>
    <row r="41" spans="8:9" ht="11.25">
      <c r="H41" s="13">
        <f t="shared" si="3"/>
        <v>0.061286149421756475</v>
      </c>
      <c r="I41" s="13"/>
    </row>
    <row r="42" spans="7:10" ht="11.25">
      <c r="G42" s="21" t="s">
        <v>43</v>
      </c>
      <c r="H42" s="22">
        <f>SUM(H25:H41)</f>
        <v>187.90209359614988</v>
      </c>
      <c r="I42" s="24" t="s">
        <v>44</v>
      </c>
      <c r="J42" s="24"/>
    </row>
    <row r="43" ht="11.25">
      <c r="N43" s="13"/>
    </row>
    <row r="44" ht="11.25">
      <c r="N44" s="13"/>
    </row>
    <row r="45" ht="11.25">
      <c r="N45" s="13"/>
    </row>
    <row r="47" spans="7:10" ht="11.25">
      <c r="G47" s="21" t="s">
        <v>45</v>
      </c>
      <c r="H47" s="22">
        <f>0.0000000567*(500^4-293^4)/3.14</f>
        <v>995.4994011411783</v>
      </c>
      <c r="I47" s="24" t="s">
        <v>44</v>
      </c>
      <c r="J47" s="23"/>
    </row>
    <row r="51" ht="12" thickBot="1"/>
    <row r="52" spans="7:10" ht="18" thickBot="1">
      <c r="G52" s="25" t="s">
        <v>23</v>
      </c>
      <c r="H52" s="26">
        <f>H47/H42</f>
        <v>5.297968649996863</v>
      </c>
      <c r="J52" s="20"/>
    </row>
  </sheetData>
  <sheetProtection/>
  <printOptions gridLines="1"/>
  <pageMargins left="0.787401575" right="0.787401575" top="0.984251969" bottom="0.984251969" header="0.4921259845" footer="0.4921259845"/>
  <pageSetup horizontalDpi="120" verticalDpi="120" orientation="portrait" scale="60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12.421875" style="0" customWidth="1"/>
    <col min="2" max="2" width="15.140625" style="1" customWidth="1"/>
    <col min="3" max="3" width="14.28125" style="1" customWidth="1"/>
    <col min="4" max="4" width="13.00390625" style="1" customWidth="1"/>
    <col min="5" max="5" width="8.00390625" style="0" customWidth="1"/>
    <col min="6" max="6" width="12.00390625" style="0" customWidth="1"/>
    <col min="7" max="7" width="14.28125" style="0" customWidth="1"/>
    <col min="8" max="8" width="15.57421875" style="0" customWidth="1"/>
    <col min="9" max="9" width="12.28125" style="0" bestFit="1" customWidth="1"/>
  </cols>
  <sheetData>
    <row r="1" spans="1:4" ht="17.25">
      <c r="A1" s="15" t="s">
        <v>26</v>
      </c>
      <c r="B1" s="16"/>
      <c r="C1" s="16"/>
      <c r="D1" s="16"/>
    </row>
    <row r="2" ht="11.25">
      <c r="A2" s="14" t="s">
        <v>27</v>
      </c>
    </row>
    <row r="3" spans="1:4" ht="11.25">
      <c r="A3" s="14" t="s">
        <v>56</v>
      </c>
      <c r="C3" s="18" t="s">
        <v>57</v>
      </c>
      <c r="D3" s="18"/>
    </row>
    <row r="4" ht="11.25">
      <c r="A4" s="14"/>
    </row>
    <row r="5" ht="17.25">
      <c r="A5" s="17" t="s">
        <v>28</v>
      </c>
    </row>
    <row r="6" ht="11.25">
      <c r="A6" t="s">
        <v>0</v>
      </c>
    </row>
    <row r="7" ht="12" thickBot="1">
      <c r="A7" t="s">
        <v>1</v>
      </c>
    </row>
    <row r="8" spans="1:10" ht="12" thickTop="1">
      <c r="A8" t="s">
        <v>2</v>
      </c>
      <c r="H8" s="2"/>
      <c r="I8" s="3" t="s">
        <v>3</v>
      </c>
      <c r="J8" s="4" t="s">
        <v>4</v>
      </c>
    </row>
    <row r="9" spans="1:10" ht="11.25">
      <c r="A9" t="s">
        <v>5</v>
      </c>
      <c r="H9" s="5" t="s">
        <v>6</v>
      </c>
      <c r="I9" s="6">
        <v>293</v>
      </c>
      <c r="J9" s="7">
        <v>500</v>
      </c>
    </row>
    <row r="10" spans="1:10" ht="12" thickBot="1">
      <c r="A10" t="s">
        <v>7</v>
      </c>
      <c r="H10" s="8" t="s">
        <v>8</v>
      </c>
      <c r="I10" s="9">
        <f>6.63E-34*300000000/(1.38E-23*I9)</f>
        <v>4.919127466983231E-05</v>
      </c>
      <c r="J10" s="10">
        <f>6.63E-34*300000000/(1.38E-23*J9)</f>
        <v>2.8826086956521737E-05</v>
      </c>
    </row>
    <row r="11" ht="12.75" thickBot="1" thickTop="1">
      <c r="A11" t="s">
        <v>9</v>
      </c>
    </row>
    <row r="12" spans="1:9" ht="12.75" thickBot="1" thickTop="1">
      <c r="A12" t="s">
        <v>10</v>
      </c>
      <c r="H12" s="11" t="s">
        <v>11</v>
      </c>
      <c r="I12" s="12">
        <f>2*6.63E-34*300000000^2</f>
        <v>1.1934E-16</v>
      </c>
    </row>
    <row r="13" ht="12" thickTop="1">
      <c r="A13" t="s">
        <v>12</v>
      </c>
    </row>
    <row r="14" ht="11.25">
      <c r="A14" t="s">
        <v>13</v>
      </c>
    </row>
    <row r="15" ht="11.25">
      <c r="A15" t="s">
        <v>14</v>
      </c>
    </row>
    <row r="19" spans="1:6" ht="11.25">
      <c r="A19" s="6"/>
      <c r="F19" s="20"/>
    </row>
    <row r="20" spans="1:8" ht="11.25">
      <c r="A20" s="27" t="s">
        <v>36</v>
      </c>
      <c r="B20" s="30"/>
      <c r="C20" s="30"/>
      <c r="D20" s="52" t="s">
        <v>32</v>
      </c>
      <c r="E20" s="27"/>
      <c r="F20" s="53" t="s">
        <v>47</v>
      </c>
      <c r="G20" s="27"/>
      <c r="H20" s="27"/>
    </row>
    <row r="21" spans="1:8" ht="11.25">
      <c r="A21" s="28" t="s">
        <v>37</v>
      </c>
      <c r="B21" s="31"/>
      <c r="C21" s="31"/>
      <c r="D21" s="33" t="s">
        <v>33</v>
      </c>
      <c r="E21" s="28"/>
      <c r="F21" s="54" t="s">
        <v>48</v>
      </c>
      <c r="G21" s="28"/>
      <c r="H21" s="28"/>
    </row>
    <row r="22" spans="1:8" ht="11.25">
      <c r="A22" s="28" t="s">
        <v>38</v>
      </c>
      <c r="B22" s="31" t="s">
        <v>30</v>
      </c>
      <c r="C22" s="31" t="s">
        <v>31</v>
      </c>
      <c r="D22" s="33" t="s">
        <v>34</v>
      </c>
      <c r="E22" s="28"/>
      <c r="F22" s="54" t="s">
        <v>49</v>
      </c>
      <c r="G22" s="28"/>
      <c r="H22" s="28"/>
    </row>
    <row r="23" spans="1:9" ht="21" customHeight="1">
      <c r="A23" s="29" t="s">
        <v>15</v>
      </c>
      <c r="B23" s="32" t="s">
        <v>29</v>
      </c>
      <c r="C23" s="32" t="s">
        <v>16</v>
      </c>
      <c r="D23" s="32" t="s">
        <v>35</v>
      </c>
      <c r="E23" s="32" t="s">
        <v>46</v>
      </c>
      <c r="F23" s="32" t="s">
        <v>50</v>
      </c>
      <c r="G23" s="44" t="s">
        <v>20</v>
      </c>
      <c r="H23" s="44" t="s">
        <v>51</v>
      </c>
      <c r="I23" t="s">
        <v>21</v>
      </c>
    </row>
    <row r="24" spans="1:8" ht="11.25">
      <c r="A24" s="27">
        <v>2</v>
      </c>
      <c r="B24" s="27">
        <v>0.357</v>
      </c>
      <c r="C24" s="56">
        <v>16.47</v>
      </c>
      <c r="D24" s="30">
        <v>0.385</v>
      </c>
      <c r="E24" s="30">
        <f aca="true" t="shared" si="0" ref="E24:E40">D24/A24</f>
        <v>0.1925</v>
      </c>
      <c r="F24" s="30">
        <f aca="true" t="shared" si="1" ref="F24:F40">E24/$E$41</f>
        <v>0.9801425661914461</v>
      </c>
      <c r="G24" s="59">
        <f aca="true" t="shared" si="2" ref="G24:G40">(2*300000000/(A24*0.000001)^4)*(1/(EXP($I$10/(A24*0.000001))-1))</f>
        <v>7.803360919622797E+20</v>
      </c>
      <c r="H24" s="59">
        <f aca="true" t="shared" si="3" ref="H24:H40">(2*300000000/(A24*0.000001)^4)*(1/(EXP($J$10/(A24*0.000001))-1))</f>
        <v>2.0631283963765775E+25</v>
      </c>
    </row>
    <row r="25" spans="1:11" ht="11.25">
      <c r="A25" s="28">
        <v>2.25</v>
      </c>
      <c r="B25" s="28">
        <v>0.399</v>
      </c>
      <c r="C25" s="57">
        <v>19.15</v>
      </c>
      <c r="D25" s="31">
        <v>0.42</v>
      </c>
      <c r="E25" s="31">
        <f t="shared" si="0"/>
        <v>0.18666666666666665</v>
      </c>
      <c r="F25" s="31">
        <f t="shared" si="1"/>
        <v>0.9504412763068567</v>
      </c>
      <c r="G25" s="60">
        <f t="shared" si="2"/>
        <v>7.490877040017948E+21</v>
      </c>
      <c r="H25" s="60">
        <f t="shared" si="3"/>
        <v>6.388776515120217E+25</v>
      </c>
      <c r="K25" s="62"/>
    </row>
    <row r="26" spans="1:11" ht="11.25">
      <c r="A26" s="28">
        <v>2.5</v>
      </c>
      <c r="B26" s="28">
        <v>0.196</v>
      </c>
      <c r="C26" s="57">
        <v>12.4</v>
      </c>
      <c r="D26" s="31">
        <v>0.48</v>
      </c>
      <c r="E26" s="31">
        <f t="shared" si="0"/>
        <v>0.192</v>
      </c>
      <c r="F26" s="31">
        <f t="shared" si="1"/>
        <v>0.9775967413441956</v>
      </c>
      <c r="G26" s="60">
        <f t="shared" si="2"/>
        <v>4.37513600676679E+22</v>
      </c>
      <c r="H26" s="60">
        <f t="shared" si="3"/>
        <v>1.5093546020022733E+26</v>
      </c>
      <c r="K26" s="62"/>
    </row>
    <row r="27" spans="1:11" ht="11.25">
      <c r="A27" s="28">
        <v>2.75</v>
      </c>
      <c r="B27" s="28">
        <v>0.16</v>
      </c>
      <c r="C27" s="57">
        <v>10.025</v>
      </c>
      <c r="D27" s="31">
        <v>0.524</v>
      </c>
      <c r="E27" s="31">
        <f t="shared" si="0"/>
        <v>0.19054545454545455</v>
      </c>
      <c r="F27" s="31">
        <f t="shared" si="1"/>
        <v>0.9701907054249214</v>
      </c>
      <c r="G27" s="60">
        <f t="shared" si="2"/>
        <v>1.7876205483073535E+23</v>
      </c>
      <c r="H27" s="60">
        <f t="shared" si="3"/>
        <v>2.9407979989822514E+26</v>
      </c>
      <c r="K27" s="62"/>
    </row>
    <row r="28" spans="1:11" ht="11.25">
      <c r="A28" s="28">
        <v>3</v>
      </c>
      <c r="B28" s="28">
        <v>0.934</v>
      </c>
      <c r="C28" s="57">
        <v>63.87</v>
      </c>
      <c r="D28" s="31">
        <v>0.572</v>
      </c>
      <c r="E28" s="31">
        <f t="shared" si="0"/>
        <v>0.19066666666666665</v>
      </c>
      <c r="F28" s="31">
        <f t="shared" si="1"/>
        <v>0.9708078750848608</v>
      </c>
      <c r="G28" s="60">
        <f t="shared" si="2"/>
        <v>5.604022651810533E+23</v>
      </c>
      <c r="H28" s="60">
        <f t="shared" si="3"/>
        <v>4.973840931850387E+26</v>
      </c>
      <c r="I28" s="13"/>
      <c r="K28" s="62"/>
    </row>
    <row r="29" spans="1:11" ht="11.25">
      <c r="A29" s="28">
        <v>3.25</v>
      </c>
      <c r="B29" s="28">
        <v>1.908</v>
      </c>
      <c r="C29" s="57">
        <v>142.96</v>
      </c>
      <c r="D29" s="31">
        <v>0.627</v>
      </c>
      <c r="E29" s="31">
        <f t="shared" si="0"/>
        <v>0.19292307692307692</v>
      </c>
      <c r="F29" s="31">
        <f t="shared" si="1"/>
        <v>0.9822967256775811</v>
      </c>
      <c r="G29" s="60">
        <f t="shared" si="2"/>
        <v>1.4362616670082667E+24</v>
      </c>
      <c r="H29" s="60">
        <f t="shared" si="3"/>
        <v>7.562678588047044E+26</v>
      </c>
      <c r="K29" s="62"/>
    </row>
    <row r="30" spans="1:11" ht="11.25">
      <c r="A30" s="28">
        <v>3.5</v>
      </c>
      <c r="B30" s="28">
        <v>2.76</v>
      </c>
      <c r="C30" s="57">
        <v>219.95</v>
      </c>
      <c r="D30" s="31">
        <v>0.667</v>
      </c>
      <c r="E30" s="31">
        <f t="shared" si="0"/>
        <v>0.19057142857142859</v>
      </c>
      <c r="F30" s="31">
        <f t="shared" si="1"/>
        <v>0.970322956066337</v>
      </c>
      <c r="G30" s="60">
        <f t="shared" si="2"/>
        <v>3.147911511854238E+24</v>
      </c>
      <c r="H30" s="60">
        <f t="shared" si="3"/>
        <v>1.0595806174444021E+27</v>
      </c>
      <c r="K30" s="62"/>
    </row>
    <row r="31" spans="1:11" ht="11.25">
      <c r="A31" s="28">
        <v>3.75</v>
      </c>
      <c r="B31" s="28">
        <v>3.63</v>
      </c>
      <c r="C31" s="57">
        <v>309.5</v>
      </c>
      <c r="D31" s="31">
        <v>0.713</v>
      </c>
      <c r="E31" s="31">
        <f t="shared" si="0"/>
        <v>0.19013333333333332</v>
      </c>
      <c r="F31" s="31">
        <f t="shared" si="1"/>
        <v>0.9680923285811269</v>
      </c>
      <c r="G31" s="60">
        <f t="shared" si="2"/>
        <v>6.096687661380311E+24</v>
      </c>
      <c r="H31" s="60">
        <f t="shared" si="3"/>
        <v>1.392588060712729E+27</v>
      </c>
      <c r="K31" s="62"/>
    </row>
    <row r="32" spans="1:11" ht="11.25">
      <c r="A32" s="28">
        <v>4</v>
      </c>
      <c r="B32" s="28">
        <v>4.121</v>
      </c>
      <c r="C32" s="57">
        <v>373.5</v>
      </c>
      <c r="D32" s="31">
        <v>0.758</v>
      </c>
      <c r="E32" s="31">
        <f t="shared" si="0"/>
        <v>0.1895</v>
      </c>
      <c r="F32" s="31">
        <f t="shared" si="1"/>
        <v>0.964867617107943</v>
      </c>
      <c r="G32" s="60">
        <f t="shared" si="2"/>
        <v>1.0691496040829215E+25</v>
      </c>
      <c r="H32" s="60">
        <f t="shared" si="3"/>
        <v>1.739726224179694E+27</v>
      </c>
      <c r="K32" s="62"/>
    </row>
    <row r="33" spans="1:11" ht="11.25">
      <c r="A33" s="28">
        <v>4.25</v>
      </c>
      <c r="B33" s="28">
        <v>1.298</v>
      </c>
      <c r="C33" s="57">
        <v>123.6</v>
      </c>
      <c r="D33" s="31">
        <v>0.796</v>
      </c>
      <c r="E33" s="31">
        <f t="shared" si="0"/>
        <v>0.18729411764705883</v>
      </c>
      <c r="F33" s="31">
        <f t="shared" si="1"/>
        <v>0.953636036899485</v>
      </c>
      <c r="G33" s="60">
        <f t="shared" si="2"/>
        <v>1.729393938761924E+25</v>
      </c>
      <c r="H33" s="60">
        <f t="shared" si="3"/>
        <v>2.086596488258424E+27</v>
      </c>
      <c r="K33" s="62"/>
    </row>
    <row r="34" spans="1:11" ht="11.25">
      <c r="A34" s="28">
        <v>4.5</v>
      </c>
      <c r="B34" s="28">
        <v>4.048</v>
      </c>
      <c r="C34" s="57">
        <v>417.701</v>
      </c>
      <c r="D34" s="31">
        <v>0.863</v>
      </c>
      <c r="E34" s="31">
        <f t="shared" si="0"/>
        <v>0.19177777777777777</v>
      </c>
      <c r="F34" s="31">
        <f t="shared" si="1"/>
        <v>0.9764652636343064</v>
      </c>
      <c r="G34" s="60">
        <f t="shared" si="2"/>
        <v>2.617367521616091E+25</v>
      </c>
      <c r="H34" s="60">
        <f t="shared" si="3"/>
        <v>2.4211231995676946E+27</v>
      </c>
      <c r="K34" s="62"/>
    </row>
    <row r="35" spans="1:11" ht="11.25">
      <c r="A35" s="28">
        <v>4.75</v>
      </c>
      <c r="B35" s="28">
        <v>3.654</v>
      </c>
      <c r="C35" s="57">
        <v>397.602</v>
      </c>
      <c r="D35" s="31">
        <v>0.91</v>
      </c>
      <c r="E35" s="31">
        <f t="shared" si="0"/>
        <v>0.19157894736842107</v>
      </c>
      <c r="F35" s="31">
        <f t="shared" si="1"/>
        <v>0.9754528888412478</v>
      </c>
      <c r="G35" s="60">
        <f t="shared" si="2"/>
        <v>3.748105914244471E+25</v>
      </c>
      <c r="H35" s="60">
        <f t="shared" si="3"/>
        <v>2.734021368792928E+27</v>
      </c>
      <c r="K35" s="62"/>
    </row>
    <row r="36" spans="1:11" ht="11.25">
      <c r="A36" s="28">
        <v>5</v>
      </c>
      <c r="B36" s="28">
        <v>3.183</v>
      </c>
      <c r="C36" s="57">
        <v>373.609</v>
      </c>
      <c r="D36" s="31">
        <v>0.982</v>
      </c>
      <c r="E36" s="31">
        <f t="shared" si="0"/>
        <v>0.1964</v>
      </c>
      <c r="F36" s="31">
        <f t="shared" si="1"/>
        <v>1</v>
      </c>
      <c r="G36" s="60">
        <f t="shared" si="2"/>
        <v>5.123828473066441E+25</v>
      </c>
      <c r="H36" s="60">
        <f t="shared" si="3"/>
        <v>3.018788314448313E+27</v>
      </c>
      <c r="K36" s="62"/>
    </row>
    <row r="37" spans="1:11" ht="11.25">
      <c r="A37" s="28">
        <v>5.25</v>
      </c>
      <c r="B37" s="28">
        <v>2.728</v>
      </c>
      <c r="C37" s="57">
        <v>326.15</v>
      </c>
      <c r="D37" s="31">
        <v>1</v>
      </c>
      <c r="E37" s="31">
        <f t="shared" si="0"/>
        <v>0.19047619047619047</v>
      </c>
      <c r="F37" s="31">
        <f t="shared" si="1"/>
        <v>0.969838037047813</v>
      </c>
      <c r="G37" s="60">
        <f t="shared" si="2"/>
        <v>6.734620608292766E+25</v>
      </c>
      <c r="H37" s="60">
        <f t="shared" si="3"/>
        <v>3.2714161162126497E+27</v>
      </c>
      <c r="K37" s="62"/>
    </row>
    <row r="38" spans="1:11" ht="11.25">
      <c r="A38" s="28">
        <v>5.5</v>
      </c>
      <c r="B38" s="28">
        <v>2.174</v>
      </c>
      <c r="C38" s="57">
        <v>30.161</v>
      </c>
      <c r="D38" s="31">
        <v>0.116</v>
      </c>
      <c r="E38" s="31">
        <f t="shared" si="0"/>
        <v>0.02109090909090909</v>
      </c>
      <c r="F38" s="31">
        <f t="shared" si="1"/>
        <v>0.10738752082947603</v>
      </c>
      <c r="G38" s="60">
        <f t="shared" si="2"/>
        <v>8.56021385670917E+25</v>
      </c>
      <c r="H38" s="60">
        <f t="shared" si="3"/>
        <v>3.489974065267362E+27</v>
      </c>
      <c r="K38" s="62"/>
    </row>
    <row r="39" spans="1:11" ht="11.25">
      <c r="A39" s="28">
        <v>5.75</v>
      </c>
      <c r="B39" s="28">
        <v>1.467</v>
      </c>
      <c r="C39" s="57">
        <v>4.582</v>
      </c>
      <c r="D39" s="31">
        <v>0.026</v>
      </c>
      <c r="E39" s="31">
        <f t="shared" si="0"/>
        <v>0.004521739130434782</v>
      </c>
      <c r="F39" s="31">
        <f t="shared" si="1"/>
        <v>0.02302311166209156</v>
      </c>
      <c r="G39" s="60">
        <f t="shared" si="2"/>
        <v>1.0572370146054096E+26</v>
      </c>
      <c r="H39" s="60">
        <f t="shared" si="3"/>
        <v>3.674160167487743E+27</v>
      </c>
      <c r="K39" s="62"/>
    </row>
    <row r="40" spans="1:11" ht="11.25">
      <c r="A40" s="55">
        <v>6</v>
      </c>
      <c r="B40" s="55">
        <v>1.128</v>
      </c>
      <c r="C40" s="58">
        <v>0.531</v>
      </c>
      <c r="D40" s="51">
        <v>0.004</v>
      </c>
      <c r="E40" s="51">
        <f t="shared" si="0"/>
        <v>0.0006666666666666666</v>
      </c>
      <c r="F40" s="51">
        <f t="shared" si="1"/>
        <v>0.0033944331296673455</v>
      </c>
      <c r="G40" s="41">
        <f t="shared" si="2"/>
        <v>1.2737451056526937E+26</v>
      </c>
      <c r="H40" s="41">
        <f t="shared" si="3"/>
        <v>3.8248797547134724E+27</v>
      </c>
      <c r="K40" s="62"/>
    </row>
    <row r="41" spans="4:11" ht="13.5">
      <c r="D41" s="47" t="s">
        <v>52</v>
      </c>
      <c r="E41" s="48">
        <f>MAX(E24:E40)</f>
        <v>0.1964</v>
      </c>
      <c r="F41" s="1"/>
      <c r="G41" s="61"/>
      <c r="K41" s="63"/>
    </row>
    <row r="42" spans="7:11" ht="11.25">
      <c r="G42" s="6"/>
      <c r="H42" s="76"/>
      <c r="I42" s="64"/>
      <c r="J42" s="76"/>
      <c r="K42" s="6"/>
    </row>
    <row r="43" spans="7:11" ht="11.25">
      <c r="G43" s="6"/>
      <c r="H43" s="76"/>
      <c r="I43" s="64"/>
      <c r="J43" s="76"/>
      <c r="K43" s="6"/>
    </row>
    <row r="44" spans="7:11" ht="11.25">
      <c r="G44" s="6"/>
      <c r="H44" s="76"/>
      <c r="I44" s="64"/>
      <c r="J44" s="76"/>
      <c r="K44" s="6"/>
    </row>
    <row r="45" spans="7:11" ht="11.25">
      <c r="G45" s="46"/>
      <c r="H45" s="76"/>
      <c r="I45" s="76"/>
      <c r="J45" s="76"/>
      <c r="K45" s="6"/>
    </row>
    <row r="46" spans="7:11" ht="11.25">
      <c r="G46" s="6"/>
      <c r="H46" s="65"/>
      <c r="I46" s="76"/>
      <c r="J46" s="76"/>
      <c r="K46" s="6"/>
    </row>
    <row r="47" spans="7:11" ht="11.25">
      <c r="G47" s="6"/>
      <c r="H47" s="65"/>
      <c r="I47" s="76"/>
      <c r="J47" s="76"/>
      <c r="K47" s="6"/>
    </row>
    <row r="48" spans="7:11" ht="11.25">
      <c r="G48" s="6"/>
      <c r="H48" s="76"/>
      <c r="I48" s="76"/>
      <c r="J48" s="76"/>
      <c r="K48" s="6"/>
    </row>
    <row r="49" spans="4:11" ht="11.25">
      <c r="D49" t="s">
        <v>22</v>
      </c>
      <c r="G49" s="6"/>
      <c r="H49" s="76"/>
      <c r="I49" s="76"/>
      <c r="J49" s="76"/>
      <c r="K49" s="6"/>
    </row>
    <row r="50" spans="4:11" ht="11.25">
      <c r="D50" t="s">
        <v>24</v>
      </c>
      <c r="G50" s="6"/>
      <c r="H50" s="76"/>
      <c r="I50" s="64"/>
      <c r="J50" s="76"/>
      <c r="K50" s="6"/>
    </row>
    <row r="51" spans="4:11" ht="11.25">
      <c r="D51" t="s">
        <v>25</v>
      </c>
      <c r="G51" s="6"/>
      <c r="H51" s="76"/>
      <c r="I51" s="64"/>
      <c r="J51" s="76"/>
      <c r="K51" s="6"/>
    </row>
    <row r="52" spans="4:11" ht="13.5">
      <c r="D52" s="6" t="s">
        <v>47</v>
      </c>
      <c r="E52" s="6" t="s">
        <v>54</v>
      </c>
      <c r="F52" s="6"/>
      <c r="G52" s="6"/>
      <c r="H52" s="76"/>
      <c r="I52" s="64"/>
      <c r="J52" s="76"/>
      <c r="K52" s="6"/>
    </row>
    <row r="53" spans="4:11" ht="13.5">
      <c r="D53" s="49" t="s">
        <v>55</v>
      </c>
      <c r="E53" s="50" t="s">
        <v>53</v>
      </c>
      <c r="F53" s="6"/>
      <c r="G53" s="6"/>
      <c r="H53" s="76"/>
      <c r="I53" s="76"/>
      <c r="J53" s="76"/>
      <c r="K53" s="6"/>
    </row>
    <row r="54" spans="7:11" ht="11.25">
      <c r="G54" s="6"/>
      <c r="H54" s="65"/>
      <c r="I54" s="76"/>
      <c r="J54" s="76"/>
      <c r="K54" s="6"/>
    </row>
    <row r="55" spans="8:10" ht="11.25">
      <c r="H55" s="65"/>
      <c r="I55" s="66"/>
      <c r="J55" s="66"/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insb 96</dc:title>
  <dc:subject/>
  <dc:creator>lionel</dc:creator>
  <cp:keywords/>
  <dc:description/>
  <cp:lastModifiedBy>Isabelle</cp:lastModifiedBy>
  <dcterms:created xsi:type="dcterms:W3CDTF">2003-12-04T14:04:06Z</dcterms:created>
  <dcterms:modified xsi:type="dcterms:W3CDTF">2020-03-18T19:13:44Z</dcterms:modified>
  <cp:category/>
  <cp:version/>
  <cp:contentType/>
  <cp:contentStatus/>
</cp:coreProperties>
</file>